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7 03 2130 р Левобережье 7 домов + Советская, 52\Лот №1 Вычегодская 9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D34" i="3" l="1"/>
  <c r="F38" i="3" l="1"/>
  <c r="D35" i="3"/>
  <c r="C28" i="3"/>
  <c r="C23" i="3"/>
  <c r="C14" i="3"/>
  <c r="C9" i="3"/>
  <c r="D33" i="3" l="1"/>
  <c r="D36" i="3"/>
  <c r="D32" i="3"/>
  <c r="D31" i="3"/>
  <c r="D30" i="3"/>
  <c r="D29" i="3"/>
  <c r="D27" i="3"/>
  <c r="D26" i="3"/>
  <c r="D25" i="3"/>
  <c r="D24" i="3"/>
  <c r="D22" i="3"/>
  <c r="D21" i="3"/>
  <c r="D20" i="3"/>
  <c r="D19" i="3"/>
  <c r="D18" i="3"/>
  <c r="D17" i="3"/>
  <c r="D16" i="3"/>
  <c r="D15" i="3"/>
  <c r="D13" i="3"/>
  <c r="D12" i="3"/>
  <c r="D11" i="3"/>
  <c r="D10" i="3"/>
  <c r="D23" i="3" l="1"/>
  <c r="D14" i="3"/>
  <c r="D9" i="3"/>
  <c r="D28" i="3" l="1"/>
  <c r="D37" i="3" s="1"/>
  <c r="E37" i="3" s="1"/>
  <c r="F37" i="3" s="1"/>
  <c r="D39" i="3" l="1"/>
</calcChain>
</file>

<file path=xl/sharedStrings.xml><?xml version="1.0" encoding="utf-8"?>
<sst xmlns="http://schemas.openxmlformats.org/spreadsheetml/2006/main" count="65" uniqueCount="59">
  <si>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</si>
  <si>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</si>
  <si>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</si>
  <si>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</si>
  <si>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</si>
  <si>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</si>
  <si>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</si>
  <si>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</si>
  <si>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</si>
  <si>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</si>
  <si>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</si>
  <si>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</si>
  <si>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</si>
  <si>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</si>
  <si>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</si>
  <si>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</si>
  <si>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</si>
  <si>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Лот № 1</t>
  </si>
  <si>
    <t>2 раз(а) в месяц</t>
  </si>
  <si>
    <t>постоянно</t>
  </si>
  <si>
    <t>2 раз(а) в год</t>
  </si>
  <si>
    <t>VI. ВДГО</t>
  </si>
  <si>
    <t>1. Подметание  полов во всех помещениях общего пользования</t>
  </si>
  <si>
    <t>1 раз(а) в неделю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</si>
  <si>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</si>
  <si>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</si>
  <si>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</si>
  <si>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</si>
  <si>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</si>
  <si>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</si>
  <si>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</si>
  <si>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</si>
  <si>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</si>
  <si>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</si>
  <si>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</si>
  <si>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</si>
  <si>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</si>
  <si>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</si>
  <si>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</si>
  <si>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</si>
  <si>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</si>
  <si>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</si>
  <si>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</si>
  <si>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</si>
  <si>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системе канализации, ремонт трубопровода, осмотр и проверка изоляции электропроводки, замена выключателей, ламп.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</si>
  <si>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</si>
  <si>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</si>
  <si>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</si>
  <si>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</si>
  <si>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</si>
  <si>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 xml:space="preserve">22. Обслуживание общедомовых приборов </t>
  </si>
  <si>
    <t>ежемесячно</t>
  </si>
  <si>
    <t>VII.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</si>
  <si>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</si>
  <si>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VI. Проведение технической инвентаризации</t>
  </si>
  <si>
    <t xml:space="preserve">5 этажные кирпичные  жилые дома </t>
  </si>
  <si>
    <t xml:space="preserve">Перечень обязательных работ, услуг,                                                              5 этажные кирпичные  жилые дома </t>
  </si>
  <si>
    <t>ВЫЧЕГОДСКАЯ ул.</t>
  </si>
  <si>
    <t>Проведение технической инвентаризации,                                                  В тарифе распределяется на площадь жилых помещений в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</si>
</sst>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49" fontId="13" fillId="2" borderId="2" xfId="2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14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0" fillId="2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2" fillId="0" borderId="0" xfId="0" applyNumberFormat="1" applyFont="1" applyAlignment="1"/>
    <xf numFmtId="4" fontId="8" fillId="3" borderId="4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7"/>
  <sheetViews>
    <sheetView tabSelected="1" view="pageBreakPreview" topLeftCell="A28" zoomScale="86" zoomScaleNormal="100" zoomScaleSheetLayoutView="86" workbookViewId="0">
      <selection activeCell="O34" sqref="O34"/>
    </sheetView>
  </sheetViews>
  <sheetFormatPr defaultRowHeight="12.75" x14ac:dyDescent="0.2"/>
  <cols>
    <col min="1" max="1" width="55.5703125" style="60" customWidth="1"/>
    <col min="2" max="2" width="29.85546875" style="21" customWidth="1"/>
    <col min="3" max="3" width="27.140625" style="21" customWidth="1"/>
    <col min="4" max="4" width="15.5703125" style="49" customWidth="1"/>
    <col min="5" max="5" width="9.28515625" style="5" customWidth="1"/>
    <col min="6" max="6" width="12.7109375" style="5" customWidth="1"/>
    <col min="7" max="60" width="9.28515625" style="5" customWidth="1"/>
    <col min="61" max="61" width="60.7109375" style="21" customWidth="1"/>
    <col min="62" max="62" width="33.85546875" style="11" customWidth="1"/>
    <col min="63" max="63" width="23.5703125" style="11" customWidth="1"/>
    <col min="64" max="64" width="9.28515625" style="5" customWidth="1"/>
    <col min="65" max="65" width="13.42578125" style="5" customWidth="1"/>
    <col min="66" max="66" width="13" style="5" customWidth="1"/>
    <col min="67" max="67" width="16" style="5" customWidth="1"/>
    <col min="68" max="68" width="54" style="5" customWidth="1"/>
    <col min="69" max="69" width="30.42578125" style="5" customWidth="1"/>
    <col min="70" max="70" width="27.140625" style="11" customWidth="1"/>
    <col min="71" max="75" width="17.28515625" style="11" customWidth="1"/>
    <col min="76" max="76" width="48.5703125" style="11" customWidth="1"/>
    <col min="77" max="77" width="26.85546875" style="11" customWidth="1"/>
    <col min="78" max="78" width="17.28515625" style="11" customWidth="1"/>
    <col min="79" max="114" width="9.28515625" style="5" customWidth="1"/>
    <col min="115" max="115" width="74.7109375" style="5" customWidth="1"/>
    <col min="116" max="116" width="24.5703125" style="5" customWidth="1"/>
    <col min="117" max="117" width="25.140625" style="5" customWidth="1"/>
    <col min="118" max="118" width="9.28515625" style="5" customWidth="1"/>
    <col min="119" max="119" width="12.7109375" style="5" customWidth="1"/>
    <col min="120" max="121" width="9.28515625" style="5" customWidth="1"/>
    <col min="122" max="122" width="47" style="5" customWidth="1"/>
    <col min="123" max="123" width="14.7109375" style="5" customWidth="1"/>
    <col min="124" max="124" width="17.5703125" style="5" customWidth="1"/>
    <col min="125" max="126" width="10.5703125" style="5" customWidth="1"/>
    <col min="127" max="127" width="11.85546875" style="11" customWidth="1"/>
    <col min="128" max="128" width="50" style="5" customWidth="1"/>
    <col min="129" max="129" width="21.7109375" style="5" customWidth="1"/>
    <col min="130" max="130" width="25.85546875" style="5" customWidth="1"/>
    <col min="131" max="132" width="14.5703125" style="5" customWidth="1"/>
    <col min="133" max="133" width="13.5703125" customWidth="1"/>
    <col min="134" max="134" width="26.28515625" customWidth="1"/>
    <col min="135" max="136" width="18.28515625" style="5" customWidth="1"/>
    <col min="137" max="138" width="13.5703125" customWidth="1"/>
    <col min="139" max="139" width="13.140625" style="32" customWidth="1"/>
  </cols>
  <sheetData>
    <row r="1" spans="1:139" s="1" customFormat="1" ht="16.5" customHeight="1" x14ac:dyDescent="0.25">
      <c r="A1" s="20" t="s">
        <v>16</v>
      </c>
      <c r="B1" s="20"/>
      <c r="C1" s="20"/>
      <c r="D1" s="4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20"/>
      <c r="BJ1" s="16"/>
      <c r="BK1" s="16"/>
      <c r="BL1" s="3"/>
      <c r="BM1" s="3"/>
      <c r="BN1" s="3"/>
      <c r="BO1" s="3"/>
      <c r="BP1" s="3"/>
      <c r="BQ1" s="3"/>
      <c r="BR1" s="16"/>
      <c r="BS1" s="15"/>
      <c r="BT1" s="15"/>
      <c r="BU1" s="13"/>
      <c r="BV1" s="13"/>
      <c r="BW1" s="13"/>
      <c r="BX1" s="15"/>
      <c r="BY1" s="15"/>
      <c r="BZ1" s="15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15"/>
      <c r="DX1" s="3"/>
      <c r="DY1" s="3"/>
      <c r="DZ1" s="3"/>
      <c r="EA1" s="3"/>
      <c r="EB1" s="3"/>
      <c r="EE1" s="3"/>
      <c r="EF1" s="3"/>
      <c r="EI1" s="31"/>
    </row>
    <row r="2" spans="1:139" s="1" customFormat="1" ht="16.5" customHeight="1" x14ac:dyDescent="0.25">
      <c r="A2" s="20" t="s">
        <v>15</v>
      </c>
      <c r="B2" s="20"/>
      <c r="C2" s="20"/>
      <c r="D2" s="48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20"/>
      <c r="BJ2" s="16"/>
      <c r="BK2" s="16"/>
      <c r="BL2" s="4"/>
      <c r="BM2" s="4"/>
      <c r="BN2" s="4"/>
      <c r="BO2" s="4"/>
      <c r="BP2" s="4"/>
      <c r="BQ2" s="4"/>
      <c r="BR2" s="16"/>
      <c r="BS2" s="15"/>
      <c r="BT2" s="15"/>
      <c r="BU2" s="13"/>
      <c r="BV2" s="13"/>
      <c r="BW2" s="13"/>
      <c r="BX2" s="15"/>
      <c r="BY2" s="15"/>
      <c r="BZ2" s="15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15"/>
      <c r="DX2" s="4"/>
      <c r="DY2" s="4"/>
      <c r="DZ2" s="4"/>
      <c r="EA2" s="4"/>
      <c r="EB2" s="4"/>
      <c r="EE2" s="4"/>
      <c r="EF2" s="4"/>
      <c r="EI2" s="31"/>
    </row>
    <row r="3" spans="1:139" s="1" customFormat="1" ht="16.5" customHeight="1" x14ac:dyDescent="0.25">
      <c r="A3" s="20" t="s">
        <v>14</v>
      </c>
      <c r="B3" s="20"/>
      <c r="C3" s="20"/>
      <c r="D3" s="4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20"/>
      <c r="BJ3" s="16"/>
      <c r="BK3" s="16"/>
      <c r="BL3" s="4"/>
      <c r="BM3" s="4"/>
      <c r="BN3" s="4"/>
      <c r="BO3" s="4"/>
      <c r="BP3" s="4"/>
      <c r="BQ3" s="4"/>
      <c r="BR3" s="16"/>
      <c r="BS3" s="15"/>
      <c r="BT3" s="15"/>
      <c r="BU3" s="13"/>
      <c r="BV3" s="13"/>
      <c r="BW3" s="13"/>
      <c r="BX3" s="15"/>
      <c r="BY3" s="15"/>
      <c r="BZ3" s="15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15"/>
      <c r="DX3" s="4"/>
      <c r="DY3" s="4"/>
      <c r="DZ3" s="4"/>
      <c r="EA3" s="4"/>
      <c r="EB3" s="4"/>
      <c r="EE3" s="4"/>
      <c r="EF3" s="4"/>
      <c r="EI3" s="31"/>
    </row>
    <row r="4" spans="1:139" s="1" customFormat="1" ht="16.5" customHeight="1" x14ac:dyDescent="0.2">
      <c r="A4" s="20" t="s">
        <v>13</v>
      </c>
      <c r="B4" s="20"/>
      <c r="C4" s="20"/>
      <c r="D4" s="4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20"/>
      <c r="BJ4" s="16"/>
      <c r="BK4" s="16"/>
      <c r="BL4" s="5"/>
      <c r="BM4" s="5"/>
      <c r="BN4" s="5"/>
      <c r="BO4" s="5"/>
      <c r="BP4" s="5"/>
      <c r="BQ4" s="5"/>
      <c r="BR4" s="16"/>
      <c r="BS4" s="15"/>
      <c r="BT4" s="13"/>
      <c r="BU4" s="13"/>
      <c r="BV4" s="13"/>
      <c r="BW4" s="13"/>
      <c r="BX4" s="15"/>
      <c r="BY4" s="15"/>
      <c r="BZ4" s="1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13"/>
      <c r="DX4" s="5"/>
      <c r="DY4" s="5"/>
      <c r="DZ4" s="5"/>
      <c r="EA4" s="5"/>
      <c r="EB4" s="5"/>
      <c r="EE4" s="5"/>
      <c r="EF4" s="5"/>
      <c r="EI4" s="31"/>
    </row>
    <row r="5" spans="1:139" s="1" customFormat="1" x14ac:dyDescent="0.2">
      <c r="A5" s="50" t="s">
        <v>17</v>
      </c>
      <c r="B5" s="21"/>
      <c r="C5" s="21"/>
      <c r="D5" s="4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21"/>
      <c r="BJ5" s="11"/>
      <c r="BK5" s="11"/>
      <c r="BL5" s="5"/>
      <c r="BM5" s="5"/>
      <c r="BN5" s="5"/>
      <c r="BO5" s="5"/>
      <c r="BP5" s="5"/>
      <c r="BQ5" s="5"/>
      <c r="BR5" s="11"/>
      <c r="BS5" s="11"/>
      <c r="BT5" s="11"/>
      <c r="BU5" s="11"/>
      <c r="BV5" s="11"/>
      <c r="BW5" s="11"/>
      <c r="BX5" s="11"/>
      <c r="BY5" s="11"/>
      <c r="BZ5" s="11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11"/>
      <c r="DX5" s="5"/>
      <c r="DY5" s="5"/>
      <c r="DZ5" s="5"/>
      <c r="EA5" s="5"/>
      <c r="EB5" s="5"/>
      <c r="EE5" s="5"/>
      <c r="EF5" s="5"/>
      <c r="EI5" s="31"/>
    </row>
    <row r="6" spans="1:139" s="1" customFormat="1" ht="15.75" customHeight="1" x14ac:dyDescent="0.2">
      <c r="A6" s="14"/>
      <c r="B6" s="14"/>
      <c r="C6" s="14"/>
      <c r="D6" s="14"/>
      <c r="E6" s="8"/>
      <c r="F6" s="8"/>
      <c r="G6" s="8"/>
      <c r="H6" s="8"/>
      <c r="I6" s="8"/>
    </row>
    <row r="7" spans="1:139" s="6" customFormat="1" ht="71.25" customHeight="1" x14ac:dyDescent="0.2">
      <c r="A7" s="64" t="s">
        <v>56</v>
      </c>
      <c r="B7" s="64" t="s">
        <v>12</v>
      </c>
      <c r="C7" s="62" t="s">
        <v>55</v>
      </c>
      <c r="D7" s="17" t="s">
        <v>57</v>
      </c>
      <c r="E7" s="24"/>
      <c r="F7" s="24"/>
    </row>
    <row r="8" spans="1:139" s="6" customFormat="1" ht="22.5" customHeight="1" x14ac:dyDescent="0.2">
      <c r="A8" s="64"/>
      <c r="B8" s="64"/>
      <c r="C8" s="63"/>
      <c r="D8" s="23">
        <v>9</v>
      </c>
    </row>
    <row r="9" spans="1:139" s="1" customFormat="1" ht="12.75" customHeight="1" x14ac:dyDescent="0.2">
      <c r="A9" s="25" t="s">
        <v>11</v>
      </c>
      <c r="B9" s="28"/>
      <c r="C9" s="41">
        <f t="shared" ref="C9:D9" si="0">SUM(C10:C13)</f>
        <v>2.5099999999999998</v>
      </c>
      <c r="D9" s="37">
        <f t="shared" si="0"/>
        <v>133473.76799999998</v>
      </c>
    </row>
    <row r="10" spans="1:139" s="1" customFormat="1" ht="12.75" customHeight="1" x14ac:dyDescent="0.2">
      <c r="A10" s="26" t="s">
        <v>22</v>
      </c>
      <c r="B10" s="51" t="s">
        <v>23</v>
      </c>
      <c r="C10" s="42">
        <v>1.1399999999999999</v>
      </c>
      <c r="D10" s="38">
        <f>1.14*12*D38</f>
        <v>60621.551999999996</v>
      </c>
    </row>
    <row r="11" spans="1:139" s="1" customFormat="1" ht="27.75" customHeight="1" x14ac:dyDescent="0.2">
      <c r="A11" s="26" t="s">
        <v>24</v>
      </c>
      <c r="B11" s="51" t="s">
        <v>18</v>
      </c>
      <c r="C11" s="42">
        <v>1.34</v>
      </c>
      <c r="D11" s="38">
        <f>1.34*12*D38</f>
        <v>71256.911999999997</v>
      </c>
    </row>
    <row r="12" spans="1:139" s="1" customFormat="1" ht="25.5" x14ac:dyDescent="0.2">
      <c r="A12" s="26" t="s">
        <v>25</v>
      </c>
      <c r="B12" s="51" t="s">
        <v>20</v>
      </c>
      <c r="C12" s="42">
        <v>0.01</v>
      </c>
      <c r="D12" s="38">
        <f>0.01*12*D38</f>
        <v>531.76799999999992</v>
      </c>
    </row>
    <row r="13" spans="1:139" s="1" customFormat="1" ht="25.5" x14ac:dyDescent="0.2">
      <c r="A13" s="26" t="s">
        <v>26</v>
      </c>
      <c r="B13" s="51" t="s">
        <v>20</v>
      </c>
      <c r="C13" s="42">
        <v>0.02</v>
      </c>
      <c r="D13" s="38">
        <f>0.02*12*D38</f>
        <v>1063.5359999999998</v>
      </c>
    </row>
    <row r="14" spans="1:139" s="1" customFormat="1" ht="23.85" customHeight="1" x14ac:dyDescent="0.2">
      <c r="A14" s="25" t="s">
        <v>10</v>
      </c>
      <c r="B14" s="51"/>
      <c r="C14" s="41">
        <f t="shared" ref="C14:D14" si="1">SUM(C15:C22)</f>
        <v>4.92</v>
      </c>
      <c r="D14" s="39">
        <f t="shared" si="1"/>
        <v>261629.85599999997</v>
      </c>
    </row>
    <row r="15" spans="1:139" s="1" customFormat="1" x14ac:dyDescent="0.2">
      <c r="A15" s="26" t="s">
        <v>27</v>
      </c>
      <c r="B15" s="51" t="s">
        <v>28</v>
      </c>
      <c r="C15" s="42">
        <v>0.15</v>
      </c>
      <c r="D15" s="38">
        <f>0.15*12*D38</f>
        <v>7976.5199999999986</v>
      </c>
    </row>
    <row r="16" spans="1:139" s="1" customFormat="1" x14ac:dyDescent="0.2">
      <c r="A16" s="26" t="s">
        <v>29</v>
      </c>
      <c r="B16" s="51" t="s">
        <v>28</v>
      </c>
      <c r="C16" s="42">
        <v>0.69</v>
      </c>
      <c r="D16" s="38">
        <f>0.69*12*D38</f>
        <v>36691.991999999991</v>
      </c>
    </row>
    <row r="17" spans="1:4" s="1" customFormat="1" x14ac:dyDescent="0.2">
      <c r="A17" s="26" t="s">
        <v>30</v>
      </c>
      <c r="B17" s="51" t="s">
        <v>9</v>
      </c>
      <c r="C17" s="42">
        <v>0.46</v>
      </c>
      <c r="D17" s="38">
        <f>0.46*12*D38</f>
        <v>24461.328000000001</v>
      </c>
    </row>
    <row r="18" spans="1:4" s="1" customFormat="1" ht="57.75" customHeight="1" x14ac:dyDescent="0.2">
      <c r="A18" s="26" t="s">
        <v>31</v>
      </c>
      <c r="B18" s="51" t="s">
        <v>32</v>
      </c>
      <c r="C18" s="42">
        <v>0.12</v>
      </c>
      <c r="D18" s="38">
        <f>0.12*12*D38</f>
        <v>6381.2159999999994</v>
      </c>
    </row>
    <row r="19" spans="1:4" s="1" customFormat="1" ht="38.25" customHeight="1" x14ac:dyDescent="0.2">
      <c r="A19" s="26" t="s">
        <v>33</v>
      </c>
      <c r="B19" s="51" t="s">
        <v>28</v>
      </c>
      <c r="C19" s="42">
        <v>0.31</v>
      </c>
      <c r="D19" s="38">
        <f>0.31*12*D38</f>
        <v>16484.807999999997</v>
      </c>
    </row>
    <row r="20" spans="1:4" s="1" customFormat="1" ht="25.5" x14ac:dyDescent="0.2">
      <c r="A20" s="26" t="s">
        <v>34</v>
      </c>
      <c r="B20" s="51" t="s">
        <v>32</v>
      </c>
      <c r="C20" s="42">
        <v>0.17</v>
      </c>
      <c r="D20" s="38">
        <f>0.17*12*D38</f>
        <v>9040.0559999999987</v>
      </c>
    </row>
    <row r="21" spans="1:4" s="18" customFormat="1" ht="12.75" customHeight="1" x14ac:dyDescent="0.2">
      <c r="A21" s="26" t="s">
        <v>35</v>
      </c>
      <c r="B21" s="52" t="s">
        <v>8</v>
      </c>
      <c r="C21" s="42">
        <v>0.54</v>
      </c>
      <c r="D21" s="38">
        <f>0.54*12*D38</f>
        <v>28715.471999999998</v>
      </c>
    </row>
    <row r="22" spans="1:4" s="18" customFormat="1" ht="12.75" customHeight="1" x14ac:dyDescent="0.2">
      <c r="A22" s="26" t="s">
        <v>36</v>
      </c>
      <c r="B22" s="51" t="s">
        <v>9</v>
      </c>
      <c r="C22" s="42">
        <v>2.48</v>
      </c>
      <c r="D22" s="38">
        <f>2.48*12*D38</f>
        <v>131878.46399999998</v>
      </c>
    </row>
    <row r="23" spans="1:4" s="18" customFormat="1" ht="12.75" customHeight="1" x14ac:dyDescent="0.2">
      <c r="A23" s="25" t="s">
        <v>7</v>
      </c>
      <c r="B23" s="51"/>
      <c r="C23" s="41">
        <f t="shared" ref="C23:D23" si="2">SUM(C24:C27)</f>
        <v>3.54</v>
      </c>
      <c r="D23" s="39">
        <f t="shared" si="2"/>
        <v>188245.872</v>
      </c>
    </row>
    <row r="24" spans="1:4" s="1" customFormat="1" ht="27" customHeight="1" x14ac:dyDescent="0.2">
      <c r="A24" s="26" t="s">
        <v>37</v>
      </c>
      <c r="B24" s="52" t="s">
        <v>38</v>
      </c>
      <c r="C24" s="42">
        <v>0.18</v>
      </c>
      <c r="D24" s="40">
        <f>0.18*12*D38</f>
        <v>9571.8240000000005</v>
      </c>
    </row>
    <row r="25" spans="1:4" s="1" customFormat="1" ht="36" customHeight="1" x14ac:dyDescent="0.2">
      <c r="A25" s="26" t="s">
        <v>39</v>
      </c>
      <c r="B25" s="51" t="s">
        <v>40</v>
      </c>
      <c r="C25" s="42">
        <v>0.56000000000000005</v>
      </c>
      <c r="D25" s="40">
        <f>0.56*12*D38</f>
        <v>29779.008000000002</v>
      </c>
    </row>
    <row r="26" spans="1:4" s="1" customFormat="1" ht="71.25" customHeight="1" x14ac:dyDescent="0.2">
      <c r="A26" s="53" t="s">
        <v>41</v>
      </c>
      <c r="B26" s="52" t="s">
        <v>42</v>
      </c>
      <c r="C26" s="42">
        <v>0.03</v>
      </c>
      <c r="D26" s="40">
        <f>0.03*12*D38</f>
        <v>1595.3039999999999</v>
      </c>
    </row>
    <row r="27" spans="1:4" s="1" customFormat="1" ht="112.5" customHeight="1" x14ac:dyDescent="0.2">
      <c r="A27" s="26" t="s">
        <v>43</v>
      </c>
      <c r="B27" s="51" t="s">
        <v>6</v>
      </c>
      <c r="C27" s="42">
        <v>2.77</v>
      </c>
      <c r="D27" s="40">
        <f>2.77*12*D38</f>
        <v>147299.736</v>
      </c>
    </row>
    <row r="28" spans="1:4" s="1" customFormat="1" ht="24.75" customHeight="1" x14ac:dyDescent="0.2">
      <c r="A28" s="25" t="s">
        <v>5</v>
      </c>
      <c r="B28" s="51"/>
      <c r="C28" s="41">
        <f t="shared" ref="C28:D28" si="3">SUM(C29:C30)</f>
        <v>4.71</v>
      </c>
      <c r="D28" s="37">
        <f t="shared" si="3"/>
        <v>250462.72799999997</v>
      </c>
    </row>
    <row r="29" spans="1:4" s="19" customFormat="1" ht="105" customHeight="1" x14ac:dyDescent="0.2">
      <c r="A29" s="26" t="s">
        <v>44</v>
      </c>
      <c r="B29" s="52" t="s">
        <v>45</v>
      </c>
      <c r="C29" s="42">
        <v>2.97</v>
      </c>
      <c r="D29" s="40">
        <f>2.97*12*D38</f>
        <v>157935.09599999999</v>
      </c>
    </row>
    <row r="30" spans="1:4" s="1" customFormat="1" ht="63.75" customHeight="1" x14ac:dyDescent="0.2">
      <c r="A30" s="26" t="s">
        <v>46</v>
      </c>
      <c r="B30" s="52" t="s">
        <v>47</v>
      </c>
      <c r="C30" s="42">
        <v>1.74</v>
      </c>
      <c r="D30" s="40">
        <f>1.74*12*D38</f>
        <v>92527.631999999983</v>
      </c>
    </row>
    <row r="31" spans="1:4" s="1" customFormat="1" ht="78.75" customHeight="1" x14ac:dyDescent="0.2">
      <c r="A31" s="26" t="s">
        <v>48</v>
      </c>
      <c r="B31" s="52" t="s">
        <v>4</v>
      </c>
      <c r="C31" s="42">
        <v>1.25</v>
      </c>
      <c r="D31" s="40">
        <f>1.25*12*D38</f>
        <v>66471</v>
      </c>
    </row>
    <row r="32" spans="1:4" s="1" customFormat="1" ht="33" customHeight="1" x14ac:dyDescent="0.2">
      <c r="A32" s="26" t="s">
        <v>49</v>
      </c>
      <c r="B32" s="51" t="s">
        <v>3</v>
      </c>
      <c r="C32" s="42">
        <v>0.56000000000000005</v>
      </c>
      <c r="D32" s="40">
        <f>0.56*12*D38</f>
        <v>29779.008000000002</v>
      </c>
    </row>
    <row r="33" spans="1:139" s="1" customFormat="1" x14ac:dyDescent="0.2">
      <c r="A33" s="53" t="s">
        <v>50</v>
      </c>
      <c r="B33" s="54" t="s">
        <v>51</v>
      </c>
      <c r="C33" s="55">
        <v>0.03</v>
      </c>
      <c r="D33" s="30">
        <f>0.03*12*D38</f>
        <v>1595.3039999999999</v>
      </c>
    </row>
    <row r="34" spans="1:139" s="19" customFormat="1" ht="94.5" customHeight="1" x14ac:dyDescent="0.2">
      <c r="A34" s="27" t="s">
        <v>54</v>
      </c>
      <c r="B34" s="22"/>
      <c r="C34" s="36" t="s">
        <v>58</v>
      </c>
      <c r="D34" s="30">
        <f>25000/2</f>
        <v>12500</v>
      </c>
    </row>
    <row r="35" spans="1:139" s="1" customFormat="1" x14ac:dyDescent="0.2">
      <c r="A35" s="56" t="s">
        <v>21</v>
      </c>
      <c r="B35" s="57" t="s">
        <v>19</v>
      </c>
      <c r="C35" s="55">
        <v>0.65</v>
      </c>
      <c r="D35" s="30">
        <f>C35*D38*12</f>
        <v>34564.92</v>
      </c>
      <c r="E35" s="61"/>
      <c r="F35" s="61"/>
      <c r="G35" s="61"/>
    </row>
    <row r="36" spans="1:139" s="1" customFormat="1" x14ac:dyDescent="0.2">
      <c r="A36" s="27" t="s">
        <v>52</v>
      </c>
      <c r="B36" s="54" t="s">
        <v>19</v>
      </c>
      <c r="C36" s="55">
        <v>2.4500000000000002</v>
      </c>
      <c r="D36" s="30">
        <f>2.45*12*D38</f>
        <v>130283.16</v>
      </c>
      <c r="E36" s="61"/>
      <c r="F36" s="61"/>
      <c r="G36" s="61"/>
    </row>
    <row r="37" spans="1:139" s="7" customFormat="1" x14ac:dyDescent="0.2">
      <c r="A37" s="58" t="s">
        <v>2</v>
      </c>
      <c r="B37" s="54"/>
      <c r="C37" s="43"/>
      <c r="D37" s="37">
        <f>D36++D34+D14+D9+D23+D28+D33+D32+D31+D35</f>
        <v>1109005.6159999999</v>
      </c>
      <c r="E37" s="65">
        <f>D37/12</f>
        <v>92417.134666666665</v>
      </c>
      <c r="F37" s="66">
        <f>E37*5/100</f>
        <v>4620.8567333333331</v>
      </c>
      <c r="G37" s="65"/>
    </row>
    <row r="38" spans="1:139" s="2" customFormat="1" ht="25.5" customHeight="1" x14ac:dyDescent="0.2">
      <c r="A38" s="58" t="s">
        <v>1</v>
      </c>
      <c r="B38" s="28"/>
      <c r="C38" s="35"/>
      <c r="D38" s="34">
        <v>4431.3999999999996</v>
      </c>
      <c r="E38" s="46"/>
      <c r="F38" s="46">
        <f>D38*70*80/100</f>
        <v>248158.4</v>
      </c>
      <c r="G38" s="46"/>
    </row>
    <row r="39" spans="1:139" s="2" customFormat="1" ht="25.5" customHeight="1" x14ac:dyDescent="0.2">
      <c r="A39" s="25" t="s">
        <v>53</v>
      </c>
      <c r="B39" s="59"/>
      <c r="C39" s="44"/>
      <c r="D39" s="33">
        <f t="shared" ref="D39" si="4">D37/12/D38</f>
        <v>20.855064915527073</v>
      </c>
      <c r="E39" s="46"/>
      <c r="F39" s="46"/>
      <c r="G39" s="46"/>
    </row>
    <row r="40" spans="1:139" s="2" customFormat="1" ht="15.75" customHeight="1" x14ac:dyDescent="0.2">
      <c r="A40" s="9"/>
      <c r="B40" s="12"/>
      <c r="C40" s="12"/>
      <c r="D40" s="10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12"/>
      <c r="BJ40" s="12"/>
      <c r="BK40" s="12"/>
      <c r="BL40" s="5"/>
      <c r="BM40" s="5"/>
      <c r="BN40" s="5"/>
      <c r="BO40" s="5"/>
      <c r="BP40" s="5"/>
      <c r="BQ40" s="5"/>
      <c r="BR40" s="12"/>
      <c r="BS40" s="12"/>
      <c r="BT40" s="12"/>
      <c r="BU40" s="12"/>
      <c r="BV40" s="12"/>
      <c r="BW40" s="12"/>
      <c r="BX40" s="12"/>
      <c r="BY40" s="12"/>
      <c r="BZ40" s="12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1"/>
      <c r="DL40" s="1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12"/>
      <c r="DX40" s="5"/>
      <c r="DY40" s="5"/>
      <c r="DZ40" s="5"/>
      <c r="EA40" s="29"/>
      <c r="EB40" s="29"/>
      <c r="EE40" s="29"/>
      <c r="EF40" s="29"/>
      <c r="EG40" s="45"/>
      <c r="EH40" s="45"/>
      <c r="EI40" s="45"/>
    </row>
    <row r="41" spans="1:139" s="2" customFormat="1" ht="25.5" customHeight="1" x14ac:dyDescent="0.2">
      <c r="A41" s="9"/>
      <c r="B41" s="12"/>
      <c r="C41" s="12"/>
      <c r="D41" s="10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12"/>
      <c r="BJ41" s="12"/>
      <c r="BK41" s="12"/>
      <c r="BL41" s="5"/>
      <c r="BM41" s="5"/>
      <c r="BN41" s="5"/>
      <c r="BO41" s="5"/>
      <c r="BP41" s="5"/>
      <c r="BQ41" s="5"/>
      <c r="BR41" s="12"/>
      <c r="BS41" s="12"/>
      <c r="BT41" s="12"/>
      <c r="BU41" s="12"/>
      <c r="BV41" s="12"/>
      <c r="BW41" s="12"/>
      <c r="BX41" s="12"/>
      <c r="BY41" s="12"/>
      <c r="BZ41" s="12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1"/>
      <c r="DL41" s="1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12"/>
      <c r="DX41" s="5"/>
      <c r="DY41" s="5"/>
      <c r="DZ41" s="5"/>
      <c r="EA41" s="5"/>
      <c r="EB41" s="5"/>
      <c r="EE41" s="5"/>
      <c r="EF41" s="5"/>
      <c r="EG41" s="45"/>
      <c r="EH41" s="45"/>
      <c r="EI41" s="45"/>
    </row>
    <row r="42" spans="1:139" s="1" customFormat="1" ht="12.75" customHeight="1" x14ac:dyDescent="0.2">
      <c r="A42" s="60"/>
      <c r="B42" s="21"/>
      <c r="C42" s="21"/>
      <c r="D42" s="4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21"/>
      <c r="BJ42" s="11"/>
      <c r="BK42" s="11"/>
      <c r="BL42" s="5"/>
      <c r="BM42" s="5"/>
      <c r="BN42" s="5"/>
      <c r="BO42" s="5"/>
      <c r="BP42" s="5"/>
      <c r="BQ42" s="5"/>
      <c r="BR42" s="11"/>
      <c r="BS42" s="11"/>
      <c r="BT42" s="11"/>
      <c r="BU42" s="11"/>
      <c r="BV42" s="11"/>
      <c r="BW42" s="11"/>
      <c r="BX42" s="11"/>
      <c r="BY42" s="11"/>
      <c r="BZ42" s="11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11"/>
      <c r="DX42" s="5"/>
      <c r="DY42" s="5"/>
      <c r="DZ42" s="5"/>
      <c r="EA42" s="5"/>
      <c r="EB42" s="5"/>
      <c r="EE42" s="5"/>
      <c r="EF42" s="5"/>
      <c r="EI42" s="31"/>
    </row>
    <row r="43" spans="1:139" s="1" customFormat="1" ht="12.75" hidden="1" customHeight="1" x14ac:dyDescent="0.2">
      <c r="A43" s="60"/>
      <c r="B43" s="21"/>
      <c r="C43" s="21"/>
      <c r="D43" s="4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21"/>
      <c r="BJ43" s="11"/>
      <c r="BK43" s="11"/>
      <c r="BL43" s="5"/>
      <c r="BM43" s="5"/>
      <c r="BN43" s="5"/>
      <c r="BO43" s="5"/>
      <c r="BP43" s="5"/>
      <c r="BQ43" s="5"/>
      <c r="BR43" s="11"/>
      <c r="BS43" s="11"/>
      <c r="BT43" s="11"/>
      <c r="BU43" s="11"/>
      <c r="BV43" s="11"/>
      <c r="BW43" s="11"/>
      <c r="BX43" s="11"/>
      <c r="BY43" s="11"/>
      <c r="BZ43" s="11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11"/>
      <c r="DX43" s="5"/>
      <c r="DY43" s="5"/>
      <c r="DZ43" s="5"/>
      <c r="EA43" s="5"/>
      <c r="EB43" s="5"/>
      <c r="EE43" s="5"/>
      <c r="EF43" s="5"/>
      <c r="EI43" s="31"/>
    </row>
    <row r="44" spans="1:139" s="1" customFormat="1" x14ac:dyDescent="0.2">
      <c r="A44" s="60"/>
      <c r="B44" s="21"/>
      <c r="C44" s="21"/>
      <c r="D44" s="4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21"/>
      <c r="BJ44" s="11"/>
      <c r="BK44" s="11"/>
      <c r="BL44" s="5"/>
      <c r="BM44" s="5"/>
      <c r="BN44" s="5"/>
      <c r="BO44" s="5"/>
      <c r="BP44" s="5"/>
      <c r="BQ44" s="5"/>
      <c r="BR44" s="11"/>
      <c r="BS44" s="11"/>
      <c r="BT44" s="11"/>
      <c r="BU44" s="11"/>
      <c r="BV44" s="11"/>
      <c r="BW44" s="11"/>
      <c r="BX44" s="11"/>
      <c r="BY44" s="11"/>
      <c r="BZ44" s="11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11"/>
      <c r="DX44" s="5"/>
      <c r="DY44" s="5"/>
      <c r="DZ44" s="5"/>
      <c r="EA44" s="5"/>
      <c r="EB44" s="5"/>
      <c r="EE44" s="5"/>
      <c r="EF44" s="5"/>
      <c r="EI44" s="31"/>
    </row>
    <row r="45" spans="1:139" s="1" customFormat="1" x14ac:dyDescent="0.2">
      <c r="A45" s="60"/>
      <c r="B45" s="21"/>
      <c r="C45" s="21"/>
      <c r="D45" s="4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21"/>
      <c r="BJ45" s="11"/>
      <c r="BK45" s="11"/>
      <c r="BL45" s="5"/>
      <c r="BM45" s="5"/>
      <c r="BN45" s="5"/>
      <c r="BO45" s="5"/>
      <c r="BP45" s="5"/>
      <c r="BQ45" s="5"/>
      <c r="BR45" s="11"/>
      <c r="BS45" s="11"/>
      <c r="BT45" s="11"/>
      <c r="BU45" s="11"/>
      <c r="BV45" s="11"/>
      <c r="BW45" s="11"/>
      <c r="BX45" s="11"/>
      <c r="BY45" s="11"/>
      <c r="BZ45" s="11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11"/>
      <c r="DX45" s="5"/>
      <c r="DY45" s="5"/>
      <c r="DZ45" s="5"/>
      <c r="EA45" s="5"/>
      <c r="EB45" s="5"/>
      <c r="EE45" s="5"/>
      <c r="EF45" s="5"/>
      <c r="EI45" s="31"/>
    </row>
    <row r="46" spans="1:139" s="1" customFormat="1" x14ac:dyDescent="0.2">
      <c r="A46" s="60" t="s">
        <v>0</v>
      </c>
      <c r="B46" s="21"/>
      <c r="C46" s="21"/>
      <c r="D46" s="49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21"/>
      <c r="BJ46" s="11"/>
      <c r="BK46" s="11"/>
      <c r="BL46" s="5"/>
      <c r="BM46" s="5"/>
      <c r="BN46" s="5"/>
      <c r="BO46" s="5"/>
      <c r="BP46" s="5"/>
      <c r="BQ46" s="5"/>
      <c r="BR46" s="11"/>
      <c r="BS46" s="11"/>
      <c r="BT46" s="11"/>
      <c r="BU46" s="11"/>
      <c r="BV46" s="11"/>
      <c r="BW46" s="11"/>
      <c r="BX46" s="11"/>
      <c r="BY46" s="11"/>
      <c r="BZ46" s="11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11"/>
      <c r="DX46" s="5"/>
      <c r="DY46" s="5"/>
      <c r="DZ46" s="5"/>
      <c r="EA46" s="5"/>
      <c r="EB46" s="5"/>
      <c r="EE46" s="5"/>
      <c r="EF46" s="5"/>
      <c r="EI46" s="31"/>
    </row>
    <row r="47" spans="1:139" s="1" customFormat="1" x14ac:dyDescent="0.2">
      <c r="A47" s="60"/>
      <c r="B47" s="21"/>
      <c r="C47" s="21"/>
      <c r="D47" s="4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21"/>
      <c r="BJ47" s="11"/>
      <c r="BK47" s="11"/>
      <c r="BL47" s="5"/>
      <c r="BM47" s="5"/>
      <c r="BN47" s="5"/>
      <c r="BO47" s="5"/>
      <c r="BP47" s="5"/>
      <c r="BQ47" s="5"/>
      <c r="BR47" s="11"/>
      <c r="BS47" s="11"/>
      <c r="BT47" s="11"/>
      <c r="BU47" s="11"/>
      <c r="BV47" s="11"/>
      <c r="BW47" s="11"/>
      <c r="BX47" s="11"/>
      <c r="BY47" s="11"/>
      <c r="BZ47" s="11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11"/>
      <c r="DX47" s="5"/>
      <c r="DY47" s="5"/>
      <c r="DZ47" s="5"/>
      <c r="EA47" s="5"/>
      <c r="EB47" s="5"/>
      <c r="EE47" s="5"/>
      <c r="EF47" s="5"/>
      <c r="EI47" s="31"/>
    </row>
  </sheetData>
  <mergeCells count="3">
    <mergeCell ref="C7:C8"/>
    <mergeCell ref="A7:A8"/>
    <mergeCell ref="B7:B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2017-07-12T07:38:32Z</dcterms:modified>
</cp:coreProperties>
</file>